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7500" windowHeight="13335"/>
  </bookViews>
  <sheets>
    <sheet name="Budgeting Spreadsheet Tool" sheetId="1" r:id="rId1"/>
  </sheets>
  <definedNames>
    <definedName name="BudgetYear">'Budgeting Spreadsheet Tool'!$C$2</definedName>
    <definedName name="_xlnm.Print_Titles" localSheetId="0">'Budgeting Spreadsheet Tool'!$13:$13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1" i="1" l="1"/>
  <c r="O30" i="1"/>
  <c r="O29" i="1"/>
  <c r="O32" i="1"/>
  <c r="C11" i="1"/>
  <c r="O14" i="1"/>
  <c r="O27" i="1"/>
  <c r="O28" i="1"/>
  <c r="O16" i="1"/>
  <c r="O17" i="1"/>
  <c r="O18" i="1"/>
  <c r="O19" i="1"/>
  <c r="O20" i="1"/>
  <c r="O21" i="1"/>
  <c r="O22" i="1"/>
  <c r="O23" i="1"/>
  <c r="O24" i="1"/>
  <c r="O25" i="1"/>
  <c r="O26" i="1"/>
  <c r="O33" i="1"/>
  <c r="E34" i="1"/>
  <c r="G34" i="1"/>
  <c r="G11" i="1"/>
  <c r="G5" i="1"/>
  <c r="H34" i="1"/>
  <c r="I34" i="1"/>
  <c r="I11" i="1"/>
  <c r="I5" i="1"/>
  <c r="J34" i="1"/>
  <c r="K34" i="1"/>
  <c r="K11" i="1"/>
  <c r="K5" i="1"/>
  <c r="L34" i="1"/>
  <c r="F11" i="1"/>
  <c r="M11" i="1"/>
  <c r="D11" i="1"/>
  <c r="F34" i="1"/>
  <c r="F5" i="1"/>
  <c r="M34" i="1"/>
  <c r="N34" i="1"/>
  <c r="C34" i="1"/>
  <c r="C5" i="1"/>
  <c r="O8" i="1"/>
  <c r="E11" i="1"/>
  <c r="H11" i="1"/>
  <c r="J11" i="1"/>
  <c r="L11" i="1"/>
  <c r="N11" i="1"/>
  <c r="N5" i="1"/>
  <c r="J5" i="1"/>
  <c r="D34" i="1"/>
  <c r="D5" i="1"/>
  <c r="O15" i="1"/>
  <c r="E5" i="1"/>
  <c r="M5" i="1"/>
  <c r="L5" i="1"/>
  <c r="O9" i="1"/>
  <c r="O10" i="1"/>
  <c r="O11" i="1"/>
  <c r="H5" i="1"/>
  <c r="O34" i="1"/>
  <c r="O5" i="1"/>
</calcChain>
</file>

<file path=xl/sharedStrings.xml><?xml version="1.0" encoding="utf-8"?>
<sst xmlns="http://schemas.openxmlformats.org/spreadsheetml/2006/main" count="73" uniqueCount="43">
  <si>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</si>
  <si>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</si>
  <si>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</si>
  <si>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</si>
  <si>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</si>
  <si>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</si>
  <si>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</si>
  <si>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</si>
  <si>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</si>
  <si>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</si>
  <si>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</si>
  <si>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</si>
  <si>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MAR</t>
  </si>
  <si>
    <t>INCOME TYPE</t>
  </si>
  <si>
    <t>EXPENSES</t>
  </si>
  <si>
    <t>TOTAL EXPENSES</t>
  </si>
  <si>
    <t>TOTAL INCOME</t>
  </si>
  <si>
    <t>YTD TOTAL</t>
  </si>
  <si>
    <t>MONTHLY CASH</t>
  </si>
  <si>
    <t>OTHER</t>
  </si>
  <si>
    <t>-</t>
  </si>
  <si>
    <t>Year: 2016</t>
  </si>
  <si>
    <t>JANE</t>
  </si>
  <si>
    <t>JOHN</t>
  </si>
  <si>
    <t>CAR PAYMENT</t>
  </si>
  <si>
    <t>HEALTH INSURANCE</t>
  </si>
  <si>
    <t>CREDIT CARD 1</t>
  </si>
  <si>
    <t>CREDIT CARD 2</t>
  </si>
  <si>
    <t>UTILITIES</t>
  </si>
  <si>
    <t>NETFLIX</t>
  </si>
  <si>
    <t>HULU+</t>
  </si>
  <si>
    <t>MORTGAGE/RENT</t>
  </si>
  <si>
    <t>HOMEOWNER ASSOC</t>
  </si>
  <si>
    <t>DENTAL INSURANCE</t>
  </si>
  <si>
    <t>VISION INSURANCE</t>
  </si>
  <si>
    <t>CELL PHONE</t>
  </si>
  <si>
    <t>GROCERIES</t>
  </si>
  <si>
    <t>CABLE &amp; LANDLINE</t>
  </si>
  <si>
    <t>WATER &amp; SEWAGE</t>
  </si>
  <si>
    <t>MISCELLANEOUS</t>
  </si>
  <si>
    <t>SAVINGS</t>
  </si>
  <si>
    <t>Essentially Healed: The Budget</t>
  </si>
  <si>
    <t>CASH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</si>
</sst>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9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color theme="0" tint="-0.34998626667073579"/>
      <name val="Bookman Old Style"/>
      <family val="2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1"/>
      <color theme="1"/>
      <name val="cafe &amp; brewery 2.0"/>
    </font>
    <font>
      <sz val="10"/>
      <color theme="0" tint="-0.34998626667073579"/>
      <name val="cafe &amp; brewery 2.0"/>
    </font>
    <font>
      <sz val="11"/>
      <color theme="1"/>
      <name val="Browallia New"/>
      <family val="2"/>
    </font>
    <font>
      <sz val="10"/>
      <color theme="0" tint="-0.34998626667073579"/>
      <name val="Browallia New"/>
      <family val="2"/>
    </font>
    <font>
      <u/>
      <sz val="10"/>
      <color theme="1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22"/>
      <color theme="0" tint="-0.34998626667073579"/>
      <name val="Calibri Light"/>
      <family val="2"/>
    </font>
    <font>
      <sz val="11"/>
      <color theme="1"/>
      <name val="Calibri Light"/>
      <family val="2"/>
    </font>
    <font>
      <sz val="14"/>
      <color theme="0" tint="-0.34998626667073579"/>
      <name val="Calibri Light"/>
      <family val="2"/>
    </font>
    <font>
      <sz val="10.5"/>
      <color theme="0" tint="-0.34998626667073579"/>
      <name val="Calibri Light"/>
      <family val="2"/>
    </font>
    <font>
      <sz val="10"/>
      <color theme="1"/>
      <name val="Calibri Light"/>
      <family val="2"/>
    </font>
    <font>
      <sz val="10"/>
      <color theme="0" tint="-0.34998626667073579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7" fillId="0" borderId="0" xfId="2" applyFont="1" applyFill="1"/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2" applyFont="1" applyFill="1"/>
    <xf numFmtId="0" fontId="10" fillId="0" borderId="0" xfId="0" applyFont="1" applyFill="1" applyBorder="1" applyAlignment="1">
      <alignment horizontal="left" vertical="center" indent="1"/>
    </xf>
    <xf numFmtId="7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2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7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2" applyFont="1" applyFill="1" applyAlignment="1">
      <alignment horizontal="left" vertical="center" indent="1"/>
    </xf>
    <xf numFmtId="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7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" fontId="10" fillId="0" borderId="0" xfId="0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left"/>
    </xf>
    <xf numFmtId="0" fontId="14" fillId="0" borderId="0" xfId="2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indent="2"/>
    </xf>
    <xf numFmtId="0" fontId="14" fillId="0" borderId="0" xfId="2" applyFont="1" applyFill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8" fillId="0" borderId="0" xfId="0" applyFont="1" applyFill="1">
      <alignment vertical="center"/>
    </xf>
  </cellXfs>
  <cellStyles count="22">
    <cellStyle name="20% - Accent1" xfId="2" builtinId="30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 customBuiltin="1"/>
    <cellStyle name="Title" xfId="3" builtinId="15" customBuiltin="1"/>
    <cellStyle name="Total" xfId="7" builtinId="25" customBuiltin="1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Calibr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name val="Calibr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name val="Calibr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name val="cafe &amp; brewery 2.0"/>
        <scheme val="none"/>
      </font>
    </dxf>
    <dxf>
      <font>
        <b val="0"/>
        <strike val="0"/>
        <outline val="0"/>
        <shadow val="0"/>
        <u val="none"/>
        <vertAlign val="baseline"/>
        <name val="Browallia New"/>
        <scheme val="none"/>
      </font>
    </dxf>
    <dxf>
      <font>
        <b val="0"/>
        <strike val="0"/>
        <outline val="0"/>
        <shadow val="0"/>
        <u val="none"/>
        <vertAlign val="baseline"/>
        <name val="cafe &amp; brewery 2.0"/>
        <scheme val="none"/>
      </font>
    </dxf>
    <dxf>
      <font>
        <b val="0"/>
        <strike val="0"/>
        <outline val="0"/>
        <shadow val="0"/>
        <u val="none"/>
        <vertAlign val="baseline"/>
        <name val="cafe &amp; brewery 2.0"/>
        <scheme val="none"/>
      </font>
    </dxf>
    <dxf>
      <font>
        <b val="0"/>
        <strike val="0"/>
        <outline val="0"/>
        <shadow val="0"/>
        <u val="none"/>
        <vertAlign val="baseline"/>
        <name val="Browallia New"/>
        <scheme val="none"/>
      </font>
    </dxf>
    <dxf>
      <font>
        <b val="0"/>
        <strike val="0"/>
        <outline val="0"/>
        <shadow val="0"/>
        <u val="none"/>
        <vertAlign val="baseline"/>
        <name val="cafe &amp; brewery 2.0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Browallia New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name val="Browallia New"/>
        <scheme val="none"/>
      </font>
      <numFmt numFmtId="164" formatCode="&quot;$&quot;#,##0.00;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0" tint="-0.34998626667073579"/>
        <name val="Browallia New"/>
        <scheme val="none"/>
      </font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1"/>
      <tableStyleElement type="headerRow" dxfId="100"/>
      <tableStyleElement type="totalRow" dxfId="99"/>
      <tableStyleElement type="firstColumn" dxfId="98"/>
      <tableStyleElement type="firstHeaderCell" dxfId="97"/>
      <tableStyleElement type="firstTotalCell" dxfId="96"/>
    </tableStyle>
    <tableStyle name="Family Budget Cash Available 2" pivot="0" count="6">
      <tableStyleElement type="wholeTable" dxfId="95"/>
      <tableStyleElement type="headerRow" dxfId="94"/>
      <tableStyleElement type="totalRow" dxfId="93"/>
      <tableStyleElement type="firstColumn" dxfId="92"/>
      <tableStyleElement type="firstHeaderCell" dxfId="91"/>
      <tableStyleElement type="firstTotalCell" dxfId="90"/>
    </tableStyle>
    <tableStyle name="Family Budget Cash Available 3" pivot="0" count="6">
      <tableStyleElement type="wholeTable" dxfId="89"/>
      <tableStyleElement type="headerRow" dxfId="88"/>
      <tableStyleElement type="totalRow" dxfId="87"/>
      <tableStyleElement type="firstColumn" dxfId="86"/>
      <tableStyleElement type="firstHeaderCell" dxfId="85"/>
      <tableStyleElement type="firstTotalCell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Income" displayName="tblIncome" ref="B7:P11" totalsRowCount="1" headerRowDxfId="17" dataDxfId="23" totalsRowDxfId="22" headerRowCellStyle="Heading 1">
  <tableColumns count="15">
    <tableColumn id="1" name="INCOME TYPE" totalsRowLabel="TOTAL INCOME" totalsRowDxfId="14"/>
    <tableColumn id="2" name="JAN" totalsRowFunction="sum" totalsRowDxfId="13"/>
    <tableColumn id="3" name="FEB" totalsRowFunction="sum" totalsRowDxfId="12"/>
    <tableColumn id="4" name="MAR" totalsRowFunction="sum" totalsRowDxfId="11"/>
    <tableColumn id="5" name="APR" totalsRowFunction="sum" totalsRowDxfId="10"/>
    <tableColumn id="6" name="MAY" totalsRowFunction="sum" totalsRowDxfId="9"/>
    <tableColumn id="7" name="JUN" totalsRowFunction="sum" totalsRowDxfId="8"/>
    <tableColumn id="8" name="JUL" totalsRowFunction="sum" totalsRowDxfId="7"/>
    <tableColumn id="9" name="AUG" totalsRowFunction="sum" totalsRowDxfId="6"/>
    <tableColumn id="10" name="SEP" totalsRowFunction="sum" totalsRowDxfId="5"/>
    <tableColumn id="11" name="OCT" totalsRowFunction="sum" totalsRowDxfId="4"/>
    <tableColumn id="12" name="NOV" totalsRowFunction="sum" totalsRowDxfId="3"/>
    <tableColumn id="13" name="DEC" totalsRowFunction="sum" totalsRowDxfId="2"/>
    <tableColumn id="14" name="YTD TOTAL" totalsRowFunction="sum" totalsRowDxfId="1">
      <calculatedColumnFormula>SUM(tblIncome[[#This Row],[JAN]:[DEC]])</calculatedColumnFormula>
    </tableColumn>
    <tableColumn id="15" name="TREND" totalsRowDxfId="0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3:P34" totalsRowCount="1" headerRowDxfId="16" dataDxfId="21" totalsRowDxfId="20" headerRowCellStyle="Heading 1">
  <tableColumns count="15">
    <tableColumn id="1" name="EXPENSES" totalsRowLabel="TOTAL EXPENSES" dataDxfId="53" totalsRowDxfId="38"/>
    <tableColumn id="2" name="JAN" totalsRowFunction="sum" dataDxfId="52" totalsRowDxfId="37"/>
    <tableColumn id="3" name="FEB" totalsRowFunction="sum" dataDxfId="51" totalsRowDxfId="36"/>
    <tableColumn id="4" name="MAR" totalsRowFunction="sum" dataDxfId="50" totalsRowDxfId="35"/>
    <tableColumn id="5" name="APR" totalsRowFunction="sum" dataDxfId="49" totalsRowDxfId="34"/>
    <tableColumn id="6" name="MAY" totalsRowFunction="sum" dataDxfId="48" totalsRowDxfId="33"/>
    <tableColumn id="7" name="JUN" totalsRowFunction="sum" dataDxfId="47" totalsRowDxfId="32"/>
    <tableColumn id="8" name="JUL" totalsRowFunction="sum" dataDxfId="46" totalsRowDxfId="31"/>
    <tableColumn id="9" name="AUG" totalsRowFunction="sum" dataDxfId="45" totalsRowDxfId="30"/>
    <tableColumn id="10" name="SEP" totalsRowFunction="sum" dataDxfId="44" totalsRowDxfId="29"/>
    <tableColumn id="11" name="OCT" totalsRowFunction="sum" dataDxfId="43" totalsRowDxfId="28"/>
    <tableColumn id="12" name="NOV" totalsRowFunction="sum" dataDxfId="42" totalsRowDxfId="27"/>
    <tableColumn id="13" name="DEC" totalsRowFunction="sum" dataDxfId="40" totalsRowDxfId="26"/>
    <tableColumn id="14" name="YTD TOTAL" totalsRowFunction="sum" dataDxfId="41" totalsRowDxfId="25">
      <calculatedColumnFormula>SUM(tblExpenses[[#This Row],[JAN]:[DEC]])</calculatedColumnFormula>
    </tableColumn>
    <tableColumn id="15" name="TREND" dataDxfId="39" totalsRowDxfId="24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blCashAvailable" displayName="tblCashAvailable" ref="B4:P5" headerRowDxfId="15" dataDxfId="19" totalsRowDxfId="18" headerRowCellStyle="Heading 1">
  <tableColumns count="15">
    <tableColumn id="1" name="CASH AVAILABLE" totalsRowLabel="Total" dataDxfId="83" totalsRowDxfId="82"/>
    <tableColumn id="2" name="JAN" dataDxfId="81" totalsRowDxfId="80">
      <calculatedColumnFormula>tblIncome[[#Totals],[JAN]]-tblExpenses[[#Totals],[JAN]]</calculatedColumnFormula>
    </tableColumn>
    <tableColumn id="3" name="FEB" dataDxfId="79" totalsRowDxfId="78">
      <calculatedColumnFormula>tblIncome[[#Totals],[FEB]]-tblExpenses[[#Totals],[FEB]]</calculatedColumnFormula>
    </tableColumn>
    <tableColumn id="4" name="MAR" dataDxfId="77" totalsRowDxfId="76">
      <calculatedColumnFormula>tblIncome[[#Totals],[MAR]]-tblExpenses[[#Totals],[MAR]]</calculatedColumnFormula>
    </tableColumn>
    <tableColumn id="5" name="APR" dataDxfId="75" totalsRowDxfId="74">
      <calculatedColumnFormula>tblIncome[[#Totals],[APR]]-tblExpenses[[#Totals],[APR]]</calculatedColumnFormula>
    </tableColumn>
    <tableColumn id="6" name="MAY" dataDxfId="73" totalsRowDxfId="72">
      <calculatedColumnFormula>tblIncome[[#Totals],[MAY]]-tblExpenses[[#Totals],[MAY]]</calculatedColumnFormula>
    </tableColumn>
    <tableColumn id="7" name="JUN" dataDxfId="71" totalsRowDxfId="70">
      <calculatedColumnFormula>tblIncome[[#Totals],[JUN]]-tblExpenses[[#Totals],[JUN]]</calculatedColumnFormula>
    </tableColumn>
    <tableColumn id="8" name="JUL" dataDxfId="69" totalsRowDxfId="68">
      <calculatedColumnFormula>tblIncome[[#Totals],[JUL]]-tblExpenses[[#Totals],[JUL]]</calculatedColumnFormula>
    </tableColumn>
    <tableColumn id="9" name="AUG" dataDxfId="67" totalsRowDxfId="66">
      <calculatedColumnFormula>tblIncome[[#Totals],[AUG]]-tblExpenses[[#Totals],[AUG]]</calculatedColumnFormula>
    </tableColumn>
    <tableColumn id="10" name="SEP" dataDxfId="65" totalsRowDxfId="64">
      <calculatedColumnFormula>tblIncome[[#Totals],[SEP]]-tblExpenses[[#Totals],[SEP]]</calculatedColumnFormula>
    </tableColumn>
    <tableColumn id="11" name="OCT" dataDxfId="63" totalsRowDxfId="62">
      <calculatedColumnFormula>tblIncome[[#Totals],[OCT]]-tblExpenses[[#Totals],[OCT]]</calculatedColumnFormula>
    </tableColumn>
    <tableColumn id="12" name="NOV" dataDxfId="61" totalsRowDxfId="60">
      <calculatedColumnFormula>tblIncome[[#Totals],[NOV]]-tblExpenses[[#Totals],[NOV]]</calculatedColumnFormula>
    </tableColumn>
    <tableColumn id="13" name="DEC" dataDxfId="59" totalsRowDxfId="58">
      <calculatedColumnFormula>tblIncome[[#Totals],[DEC]]-tblExpenses[[#Totals],[DEC]]</calculatedColumnFormula>
    </tableColumn>
    <tableColumn id="14" name="YTD TOTAL" dataDxfId="57" totalsRowDxfId="56">
      <calculatedColumnFormula>tblIncome[[#Totals],[YTD TOTAL]]-tblExpenses[[#Totals],[YTD TOTAL]]</calculatedColumnFormula>
    </tableColumn>
    <tableColumn id="15" name="TREND" totalsRowFunction="count" dataDxfId="55" totalsRowDxfId="54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34"/>
  <sheetViews>
    <sheetView showGridLines="0" tabSelected="1" topLeftCell="A2" workbookViewId="0">
      <selection activeCell="L11" sqref="L11"/>
    </sheetView>
  </sheetViews>
  <sheetFormatPr defaultColWidth="8.85546875" defaultRowHeight="21" customHeight="1"/>
  <cols>
    <col min="1" max="1" width="1.42578125" style="2" customWidth="1"/>
    <col min="2" max="2" width="23.28515625" style="2" customWidth="1"/>
    <col min="3" max="5" width="12" style="2" customWidth="1"/>
    <col min="6" max="6" width="12.42578125" style="2" bestFit="1" customWidth="1"/>
    <col min="7" max="9" width="12" style="2" customWidth="1"/>
    <col min="10" max="10" width="12.42578125" style="2" bestFit="1" customWidth="1"/>
    <col min="11" max="14" width="12" style="2" customWidth="1"/>
    <col min="15" max="15" width="16.7109375" style="2" customWidth="1"/>
    <col min="16" max="16" width="14.42578125" style="2" customWidth="1"/>
    <col min="17" max="16384" width="8.85546875" style="2"/>
  </cols>
  <sheetData>
    <row r="1" spans="1:16" ht="33" customHeight="1">
      <c r="A1" s="1"/>
      <c r="B1" s="22" t="s">
        <v>41</v>
      </c>
      <c r="C1" s="23"/>
      <c r="D1" s="23"/>
      <c r="E1" s="23"/>
      <c r="F1" s="1"/>
      <c r="H1" s="1"/>
      <c r="I1" s="1"/>
      <c r="J1" s="1"/>
      <c r="M1" s="1"/>
      <c r="N1" s="3"/>
      <c r="O1" s="3"/>
      <c r="P1" s="3"/>
    </row>
    <row r="2" spans="1:16" ht="21" customHeight="1">
      <c r="A2" s="1"/>
      <c r="B2" s="24"/>
      <c r="C2" s="24"/>
      <c r="D2" s="25" t="s">
        <v>21</v>
      </c>
      <c r="E2" s="25"/>
      <c r="F2" s="1"/>
      <c r="H2" s="1"/>
      <c r="I2" s="1"/>
      <c r="J2" s="1"/>
      <c r="K2" s="1"/>
      <c r="L2" s="1"/>
      <c r="M2" s="1"/>
      <c r="N2" s="3"/>
    </row>
    <row r="3" spans="1:16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9" customFormat="1" ht="21" customHeight="1">
      <c r="A4" s="26"/>
      <c r="B4" s="27" t="s">
        <v>42</v>
      </c>
      <c r="C4" s="28" t="s">
        <v>0</v>
      </c>
      <c r="D4" s="28" t="s">
        <v>1</v>
      </c>
      <c r="E4" s="28" t="s">
        <v>12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6</v>
      </c>
      <c r="K4" s="28" t="s">
        <v>7</v>
      </c>
      <c r="L4" s="28" t="s">
        <v>8</v>
      </c>
      <c r="M4" s="28" t="s">
        <v>9</v>
      </c>
      <c r="N4" s="28" t="s">
        <v>10</v>
      </c>
      <c r="O4" s="28" t="s">
        <v>17</v>
      </c>
      <c r="P4" s="28" t="s">
        <v>11</v>
      </c>
    </row>
    <row r="5" spans="1:16" s="13" customFormat="1" ht="21" customHeight="1">
      <c r="A5" s="9"/>
      <c r="B5" s="10" t="s">
        <v>18</v>
      </c>
      <c r="C5" s="11">
        <f>tblIncome[[#Totals],[JAN]]-tblExpenses[[#Totals],[JAN]]</f>
        <v>1633.2800000000002</v>
      </c>
      <c r="D5" s="11">
        <f>tblIncome[[#Totals],[FEB]]-tblExpenses[[#Totals],[FEB]]</f>
        <v>2407.9299999999998</v>
      </c>
      <c r="E5" s="11">
        <f>tblIncome[[#Totals],[MAR]]-tblExpenses[[#Totals],[MAR]]</f>
        <v>5000</v>
      </c>
      <c r="F5" s="11">
        <f>tblIncome[[#Totals],[APR]]-tblExpenses[[#Totals],[APR]]</f>
        <v>5000</v>
      </c>
      <c r="G5" s="11">
        <f>tblIncome[[#Totals],[MAY]]-tblExpenses[[#Totals],[MAY]]</f>
        <v>5000</v>
      </c>
      <c r="H5" s="11">
        <f>tblIncome[[#Totals],[JUN]]-tblExpenses[[#Totals],[JUN]]</f>
        <v>5000</v>
      </c>
      <c r="I5" s="11">
        <f>tblIncome[[#Totals],[JUL]]-tblExpenses[[#Totals],[JUL]]</f>
        <v>5000</v>
      </c>
      <c r="J5" s="11">
        <f>tblIncome[[#Totals],[AUG]]-tblExpenses[[#Totals],[AUG]]</f>
        <v>5000</v>
      </c>
      <c r="K5" s="11">
        <f>tblIncome[[#Totals],[SEP]]-tblExpenses[[#Totals],[SEP]]</f>
        <v>5000</v>
      </c>
      <c r="L5" s="11">
        <f>tblIncome[[#Totals],[OCT]]-tblExpenses[[#Totals],[OCT]]</f>
        <v>5000</v>
      </c>
      <c r="M5" s="11">
        <f>tblIncome[[#Totals],[NOV]]-tblExpenses[[#Totals],[NOV]]</f>
        <v>5000</v>
      </c>
      <c r="N5" s="11">
        <f>tblIncome[[#Totals],[DEC]]-tblExpenses[[#Totals],[DEC]]</f>
        <v>5000</v>
      </c>
      <c r="O5" s="11">
        <f>tblIncome[[#Totals],[YTD TOTAL]]-tblExpenses[[#Totals],[YTD TOTAL]]</f>
        <v>54041.21</v>
      </c>
      <c r="P5" s="12"/>
    </row>
    <row r="6" spans="1:16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31" customFormat="1" ht="21" customHeight="1">
      <c r="A7" s="23"/>
      <c r="B7" s="30" t="s">
        <v>13</v>
      </c>
      <c r="C7" s="28" t="s">
        <v>0</v>
      </c>
      <c r="D7" s="28" t="s">
        <v>1</v>
      </c>
      <c r="E7" s="28" t="s">
        <v>12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17</v>
      </c>
      <c r="P7" s="28" t="s">
        <v>11</v>
      </c>
    </row>
    <row r="8" spans="1:16" s="16" customFormat="1" ht="21" customHeight="1">
      <c r="A8" s="14"/>
      <c r="B8" s="5" t="s">
        <v>22</v>
      </c>
      <c r="C8" s="15">
        <v>3000</v>
      </c>
      <c r="D8" s="15">
        <v>3000</v>
      </c>
      <c r="E8" s="15">
        <v>3000</v>
      </c>
      <c r="F8" s="15">
        <v>3000</v>
      </c>
      <c r="G8" s="15">
        <v>3000</v>
      </c>
      <c r="H8" s="15">
        <v>3000</v>
      </c>
      <c r="I8" s="15">
        <v>3000</v>
      </c>
      <c r="J8" s="15">
        <v>3000</v>
      </c>
      <c r="K8" s="15">
        <v>3000</v>
      </c>
      <c r="L8" s="15">
        <v>3000</v>
      </c>
      <c r="M8" s="15">
        <v>3000</v>
      </c>
      <c r="N8" s="15">
        <v>3000</v>
      </c>
      <c r="O8" s="15">
        <f>SUM(tblIncome[[#This Row],[JAN]:[DEC]])</f>
        <v>36000</v>
      </c>
      <c r="P8" s="5"/>
    </row>
    <row r="9" spans="1:16" s="10" customFormat="1" ht="21" customHeight="1">
      <c r="B9" s="5" t="s">
        <v>23</v>
      </c>
      <c r="C9" s="15">
        <v>2000</v>
      </c>
      <c r="D9" s="15">
        <v>2000</v>
      </c>
      <c r="E9" s="15">
        <v>2000</v>
      </c>
      <c r="F9" s="15">
        <v>2000</v>
      </c>
      <c r="G9" s="15">
        <v>2000</v>
      </c>
      <c r="H9" s="15">
        <v>2000</v>
      </c>
      <c r="I9" s="15">
        <v>2000</v>
      </c>
      <c r="J9" s="15">
        <v>2000</v>
      </c>
      <c r="K9" s="15">
        <v>2000</v>
      </c>
      <c r="L9" s="15">
        <v>2000</v>
      </c>
      <c r="M9" s="15">
        <v>2000</v>
      </c>
      <c r="N9" s="15">
        <v>2000</v>
      </c>
      <c r="O9" s="15">
        <f>SUM(tblIncome[[#This Row],[JAN]:[DEC]])</f>
        <v>24000</v>
      </c>
      <c r="P9" s="5"/>
    </row>
    <row r="10" spans="1:16" s="16" customFormat="1" ht="21" customHeight="1">
      <c r="A10" s="14"/>
      <c r="B10" s="5" t="s">
        <v>19</v>
      </c>
      <c r="C10" s="19"/>
      <c r="D10" s="19" t="s">
        <v>20</v>
      </c>
      <c r="E10" s="19" t="s">
        <v>20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f>SUM(tblIncome[[#This Row],[JAN]:[DEC]])</f>
        <v>0</v>
      </c>
      <c r="P10" s="5"/>
    </row>
    <row r="11" spans="1:16" s="8" customFormat="1" ht="21" customHeight="1">
      <c r="A11" s="4"/>
      <c r="B11" s="5" t="s">
        <v>16</v>
      </c>
      <c r="C11" s="6">
        <f>SUBTOTAL(109,tblIncome[JAN])</f>
        <v>5000</v>
      </c>
      <c r="D11" s="6">
        <f>SUBTOTAL(109,tblIncome[FEB])</f>
        <v>5000</v>
      </c>
      <c r="E11" s="6">
        <f>SUBTOTAL(109,tblIncome[MAR])</f>
        <v>5000</v>
      </c>
      <c r="F11" s="6">
        <f>SUBTOTAL(109,tblIncome[APR])</f>
        <v>5000</v>
      </c>
      <c r="G11" s="6">
        <f>SUBTOTAL(109,tblIncome[MAY])</f>
        <v>5000</v>
      </c>
      <c r="H11" s="6">
        <f>SUBTOTAL(109,tblIncome[JUN])</f>
        <v>5000</v>
      </c>
      <c r="I11" s="6">
        <f>SUBTOTAL(109,tblIncome[JUL])</f>
        <v>5000</v>
      </c>
      <c r="J11" s="6">
        <f>SUBTOTAL(109,tblIncome[AUG])</f>
        <v>5000</v>
      </c>
      <c r="K11" s="6">
        <f>SUBTOTAL(109,tblIncome[SEP])</f>
        <v>5000</v>
      </c>
      <c r="L11" s="6">
        <f>SUBTOTAL(109,tblIncome[OCT])</f>
        <v>5000</v>
      </c>
      <c r="M11" s="6">
        <f>SUBTOTAL(109,tblIncome[NOV])</f>
        <v>5000</v>
      </c>
      <c r="N11" s="6">
        <f>SUBTOTAL(109,tblIncome[DEC])</f>
        <v>5000</v>
      </c>
      <c r="O11" s="6">
        <f>SUBTOTAL(109,tblIncome[YTD TOTAL])</f>
        <v>60000</v>
      </c>
      <c r="P11" s="7"/>
    </row>
    <row r="12" spans="1:16" ht="21" customHeight="1">
      <c r="A12" s="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s="31" customFormat="1" ht="21" customHeight="1">
      <c r="A13" s="23"/>
      <c r="B13" s="30" t="s">
        <v>14</v>
      </c>
      <c r="C13" s="28" t="s">
        <v>0</v>
      </c>
      <c r="D13" s="28" t="s">
        <v>1</v>
      </c>
      <c r="E13" s="28" t="s">
        <v>12</v>
      </c>
      <c r="F13" s="28" t="s">
        <v>2</v>
      </c>
      <c r="G13" s="28" t="s">
        <v>3</v>
      </c>
      <c r="H13" s="28" t="s">
        <v>4</v>
      </c>
      <c r="I13" s="28" t="s">
        <v>5</v>
      </c>
      <c r="J13" s="28" t="s">
        <v>6</v>
      </c>
      <c r="K13" s="28" t="s">
        <v>7</v>
      </c>
      <c r="L13" s="28" t="s">
        <v>8</v>
      </c>
      <c r="M13" s="28" t="s">
        <v>9</v>
      </c>
      <c r="N13" s="28" t="s">
        <v>10</v>
      </c>
      <c r="O13" s="28" t="s">
        <v>17</v>
      </c>
      <c r="P13" s="28" t="s">
        <v>11</v>
      </c>
    </row>
    <row r="14" spans="1:16" s="8" customFormat="1" ht="21" customHeight="1">
      <c r="A14" s="4"/>
      <c r="B14" s="5" t="s">
        <v>31</v>
      </c>
      <c r="C14" s="21">
        <v>900</v>
      </c>
      <c r="D14" s="21">
        <v>900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5">
        <f>SUM(tblExpenses[[#This Row],[JAN]:[DEC]])</f>
        <v>1800</v>
      </c>
      <c r="P14" s="17"/>
    </row>
    <row r="15" spans="1:16" s="8" customFormat="1" ht="21" customHeight="1">
      <c r="A15" s="4"/>
      <c r="B15" s="5" t="s">
        <v>32</v>
      </c>
      <c r="C15" s="21">
        <v>300</v>
      </c>
      <c r="D15" s="21">
        <v>300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5">
        <f>SUM(tblExpenses[[#This Row],[JAN]:[DEC]])</f>
        <v>600</v>
      </c>
      <c r="P15" s="17"/>
    </row>
    <row r="16" spans="1:16" s="8" customFormat="1" ht="21" customHeight="1">
      <c r="A16" s="4"/>
      <c r="B16" s="5" t="s">
        <v>24</v>
      </c>
      <c r="C16" s="21">
        <v>250</v>
      </c>
      <c r="D16" s="21">
        <v>250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5">
        <f>SUM(tblExpenses[[#This Row],[JAN]:[DEC]])</f>
        <v>500</v>
      </c>
      <c r="P16" s="17"/>
    </row>
    <row r="17" spans="1:16" s="8" customFormat="1" ht="21" customHeight="1">
      <c r="A17" s="4"/>
      <c r="B17" s="5" t="s">
        <v>35</v>
      </c>
      <c r="C17" s="21">
        <v>170</v>
      </c>
      <c r="D17" s="21">
        <v>170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5">
        <f>SUM(tblExpenses[[#This Row],[JAN]:[DEC]])</f>
        <v>340</v>
      </c>
      <c r="P17" s="17"/>
    </row>
    <row r="18" spans="1:16" s="8" customFormat="1" ht="21" customHeight="1">
      <c r="A18" s="4"/>
      <c r="B18" s="5" t="s">
        <v>25</v>
      </c>
      <c r="C18" s="21">
        <v>180</v>
      </c>
      <c r="D18" s="21">
        <v>180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5">
        <f>SUM(tblExpenses[[#This Row],[JAN]:[DEC]])</f>
        <v>360</v>
      </c>
      <c r="P18" s="17"/>
    </row>
    <row r="19" spans="1:16" s="8" customFormat="1" ht="21" customHeight="1">
      <c r="A19" s="4"/>
      <c r="B19" s="5" t="s">
        <v>33</v>
      </c>
      <c r="C19" s="21">
        <v>50</v>
      </c>
      <c r="D19" s="21">
        <v>50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5">
        <f>SUM(tblExpenses[[#This Row],[JAN]:[DEC]])</f>
        <v>100</v>
      </c>
      <c r="P19" s="17"/>
    </row>
    <row r="20" spans="1:16" s="8" customFormat="1" ht="21" customHeight="1">
      <c r="A20" s="4"/>
      <c r="B20" s="5" t="s">
        <v>34</v>
      </c>
      <c r="C20" s="21">
        <v>20</v>
      </c>
      <c r="D20" s="21">
        <v>20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5">
        <f>SUM(tblExpenses[[#This Row],[JAN]:[DEC]])</f>
        <v>40</v>
      </c>
      <c r="P20" s="17"/>
    </row>
    <row r="21" spans="1:16" s="8" customFormat="1" ht="21" customHeight="1">
      <c r="A21" s="4"/>
      <c r="B21" s="5" t="s">
        <v>28</v>
      </c>
      <c r="C21" s="21">
        <v>43.35</v>
      </c>
      <c r="D21" s="21">
        <v>23.87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5">
        <f>SUM(tblExpenses[[#This Row],[JAN]:[DEC]])</f>
        <v>67.22</v>
      </c>
      <c r="P21" s="17"/>
    </row>
    <row r="22" spans="1:16" s="8" customFormat="1" ht="21" customHeight="1">
      <c r="A22" s="4"/>
      <c r="B22" s="5" t="s">
        <v>38</v>
      </c>
      <c r="C22" s="21">
        <v>25</v>
      </c>
      <c r="D22" s="21">
        <v>25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5">
        <f>SUM(tblExpenses[[#This Row],[JAN]:[DEC]])</f>
        <v>50</v>
      </c>
      <c r="P22" s="17"/>
    </row>
    <row r="23" spans="1:16" s="8" customFormat="1" ht="21" customHeight="1">
      <c r="A23" s="4"/>
      <c r="B23" s="5" t="s">
        <v>37</v>
      </c>
      <c r="C23" s="21">
        <v>130</v>
      </c>
      <c r="D23" s="21">
        <v>30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5">
        <f>SUM(tblExpenses[[#This Row],[JAN]:[DEC]])</f>
        <v>160</v>
      </c>
      <c r="P23" s="17"/>
    </row>
    <row r="24" spans="1:16" s="8" customFormat="1" ht="21" customHeight="1">
      <c r="A24" s="4"/>
      <c r="B24" s="5" t="s">
        <v>29</v>
      </c>
      <c r="C24" s="21">
        <v>8.74</v>
      </c>
      <c r="D24" s="21">
        <v>8.74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">
        <f>SUM(tblExpenses[[#This Row],[JAN]:[DEC]])</f>
        <v>17.48</v>
      </c>
      <c r="P24" s="17"/>
    </row>
    <row r="25" spans="1:16" s="8" customFormat="1" ht="21" customHeight="1">
      <c r="A25" s="4"/>
      <c r="B25" s="5" t="s">
        <v>30</v>
      </c>
      <c r="C25" s="21">
        <v>7.99</v>
      </c>
      <c r="D25" s="21">
        <v>7.99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5">
        <f>SUM(tblExpenses[[#This Row],[JAN]:[DEC]])</f>
        <v>15.98</v>
      </c>
      <c r="P25" s="17"/>
    </row>
    <row r="26" spans="1:16" s="8" customFormat="1" ht="21" customHeight="1">
      <c r="A26" s="4"/>
      <c r="B26" s="5" t="s">
        <v>26</v>
      </c>
      <c r="C26" s="21">
        <v>398.07</v>
      </c>
      <c r="D26" s="21">
        <v>102.42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5">
        <f>SUM(tblExpenses[[#This Row],[JAN]:[DEC]])</f>
        <v>500.49</v>
      </c>
      <c r="P26" s="17"/>
    </row>
    <row r="27" spans="1:16" s="18" customFormat="1" ht="21" customHeight="1">
      <c r="B27" s="5" t="s">
        <v>27</v>
      </c>
      <c r="C27" s="21">
        <v>58.01</v>
      </c>
      <c r="D27" s="19" t="s">
        <v>20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5">
        <f>SUM(tblExpenses[[#This Row],[JAN]:[DEC]])</f>
        <v>58.01</v>
      </c>
      <c r="P27" s="17"/>
    </row>
    <row r="28" spans="1:16" s="8" customFormat="1" ht="21" customHeight="1">
      <c r="A28" s="4"/>
      <c r="B28" s="5" t="s">
        <v>36</v>
      </c>
      <c r="C28" s="21">
        <v>325.56</v>
      </c>
      <c r="D28" s="21">
        <v>264.05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5">
        <f>SUM(tblExpenses[[#This Row],[JAN]:[DEC]])</f>
        <v>589.61</v>
      </c>
      <c r="P28" s="17"/>
    </row>
    <row r="29" spans="1:16" ht="21" customHeight="1">
      <c r="B29" s="5" t="s">
        <v>39</v>
      </c>
      <c r="C29" s="21">
        <v>500</v>
      </c>
      <c r="D29" s="21">
        <v>260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5">
        <f>SUM(tblExpenses[[#This Row],[JAN]:[DEC]])</f>
        <v>760</v>
      </c>
      <c r="P29" s="17"/>
    </row>
    <row r="30" spans="1:16" ht="21" customHeight="1">
      <c r="B30" s="5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5">
        <f>SUM(tblExpenses[[#This Row],[JAN]:[DEC]])</f>
        <v>0</v>
      </c>
      <c r="P30" s="17"/>
    </row>
    <row r="31" spans="1:16" ht="21" customHeight="1"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5">
        <f>SUM(tblExpenses[[#This Row],[JAN]:[DEC]])</f>
        <v>0</v>
      </c>
      <c r="P31" s="17"/>
    </row>
    <row r="32" spans="1:16" ht="21" customHeight="1"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5">
        <f>SUM(tblExpenses[[#This Row],[JAN]:[DEC]])</f>
        <v>0</v>
      </c>
      <c r="P32" s="17"/>
    </row>
    <row r="33" spans="2:16" ht="21" customHeight="1"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5">
        <f>SUM(tblExpenses[[#This Row],[JAN]:[DEC]])</f>
        <v>0</v>
      </c>
      <c r="P33" s="17"/>
    </row>
    <row r="34" spans="2:16" ht="21" customHeight="1">
      <c r="B34" s="5" t="s">
        <v>15</v>
      </c>
      <c r="C34" s="6">
        <f>SUBTOTAL(109,tblExpenses[JAN])</f>
        <v>3366.72</v>
      </c>
      <c r="D34" s="6">
        <f>SUBTOTAL(109,tblExpenses[FEB])</f>
        <v>2592.0700000000002</v>
      </c>
      <c r="E34" s="6">
        <f>SUBTOTAL(109,tblExpenses[MAR])</f>
        <v>0</v>
      </c>
      <c r="F34" s="6">
        <f>SUBTOTAL(109,tblExpenses[APR])</f>
        <v>0</v>
      </c>
      <c r="G34" s="6">
        <f>SUBTOTAL(109,tblExpenses[MAY])</f>
        <v>0</v>
      </c>
      <c r="H34" s="6">
        <f>SUBTOTAL(109,tblExpenses[JUN])</f>
        <v>0</v>
      </c>
      <c r="I34" s="6">
        <f>SUBTOTAL(109,tblExpenses[JUL])</f>
        <v>0</v>
      </c>
      <c r="J34" s="6">
        <f>SUBTOTAL(109,tblExpenses[AUG])</f>
        <v>0</v>
      </c>
      <c r="K34" s="6">
        <f>SUBTOTAL(109,tblExpenses[SEP])</f>
        <v>0</v>
      </c>
      <c r="L34" s="6">
        <f>SUBTOTAL(109,tblExpenses[OCT])</f>
        <v>0</v>
      </c>
      <c r="M34" s="6">
        <f>SUBTOTAL(109,tblExpenses[NOV])</f>
        <v>0</v>
      </c>
      <c r="N34" s="6">
        <f>SUBTOTAL(109,tblExpenses[DEC])</f>
        <v>0</v>
      </c>
      <c r="O34" s="6">
        <f>SUBTOTAL(109,tblExpenses[YTD TOTAL])</f>
        <v>5958.79</v>
      </c>
      <c r="P34" s="7"/>
    </row>
  </sheetData>
  <mergeCells count="3">
    <mergeCell ref="B12:P12"/>
    <mergeCell ref="D2:E2"/>
    <mergeCell ref="B2:C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'Budgeting Spreadsheet Tool'!C31:N31</xm:f>
              <xm:sqref>P31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'Budgeting Spreadsheet Tool'!C29:N29</xm:f>
              <xm:sqref>P29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'Budgeting Spreadsheet Tool'!C30:N30</xm:f>
              <xm:sqref>P30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'Budgeting Spreadsheet Tool'!C34:N34</xm:f>
              <xm:sqref>P34</xm:sqref>
            </x14:sparkline>
            <x14:sparkline>
              <xm:f>'Budgeting Spreadsheet Tool'!C11:N11</xm:f>
              <xm:sqref>P11</xm:sqref>
            </x14:sparkline>
            <x14:sparkline>
              <xm:f>'Budgeting Spreadsheet Tool'!C5:N5</xm:f>
              <xm:sqref>P5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'Budgeting Spreadsheet Tool'!C14:N14</xm:f>
              <xm:sqref>P14</xm:sqref>
            </x14:sparkline>
            <x14:sparkline>
              <xm:f>'Budgeting Spreadsheet Tool'!C15:N15</xm:f>
              <xm:sqref>P15</xm:sqref>
            </x14:sparkline>
            <x14:sparkline>
              <xm:f>'Budgeting Spreadsheet Tool'!C16:N16</xm:f>
              <xm:sqref>P16</xm:sqref>
            </x14:sparkline>
            <x14:sparkline>
              <xm:f>'Budgeting Spreadsheet Tool'!C17:N17</xm:f>
              <xm:sqref>P17</xm:sqref>
            </x14:sparkline>
            <x14:sparkline>
              <xm:f>'Budgeting Spreadsheet Tool'!C18:N18</xm:f>
              <xm:sqref>P18</xm:sqref>
            </x14:sparkline>
            <x14:sparkline>
              <xm:f>'Budgeting Spreadsheet Tool'!C19:N19</xm:f>
              <xm:sqref>P19</xm:sqref>
            </x14:sparkline>
            <x14:sparkline>
              <xm:f>'Budgeting Spreadsheet Tool'!C20:N20</xm:f>
              <xm:sqref>P20</xm:sqref>
            </x14:sparkline>
            <x14:sparkline>
              <xm:f>'Budgeting Spreadsheet Tool'!C21:N21</xm:f>
              <xm:sqref>P21</xm:sqref>
            </x14:sparkline>
            <x14:sparkline>
              <xm:f>'Budgeting Spreadsheet Tool'!C22:N22</xm:f>
              <xm:sqref>P22</xm:sqref>
            </x14:sparkline>
            <x14:sparkline>
              <xm:f>'Budgeting Spreadsheet Tool'!C23:N23</xm:f>
              <xm:sqref>P23</xm:sqref>
            </x14:sparkline>
            <x14:sparkline>
              <xm:f>'Budgeting Spreadsheet Tool'!C24:N24</xm:f>
              <xm:sqref>P24</xm:sqref>
            </x14:sparkline>
            <x14:sparkline>
              <xm:f>'Budgeting Spreadsheet Tool'!C25:N25</xm:f>
              <xm:sqref>P25</xm:sqref>
            </x14:sparkline>
            <x14:sparkline>
              <xm:f>'Budgeting Spreadsheet Tool'!C26:N26</xm:f>
              <xm:sqref>P26</xm:sqref>
            </x14:sparkline>
            <x14:sparkline>
              <xm:f>'Budgeting Spreadsheet Tool'!C27:N27</xm:f>
              <xm:sqref>P27</xm:sqref>
            </x14:sparkline>
            <x14:sparkline>
              <xm:f>'Budgeting Spreadsheet Tool'!C28:N28</xm:f>
              <xm:sqref>P28</xm:sqref>
            </x14:sparkline>
            <x14:sparkline>
              <xm:f>'Budgeting Spreadsheet Tool'!C33:N33</xm:f>
              <xm:sqref>P33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'Budgeting Spreadsheet Tool'!C8:N8</xm:f>
              <xm:sqref>P8</xm:sqref>
            </x14:sparkline>
            <x14:sparkline>
              <xm:f>'Budgeting Spreadsheet Tool'!C9:N9</xm:f>
              <xm:sqref>P9</xm:sqref>
            </x14:sparkline>
            <x14:sparkline>
              <xm:f>'Budgeting Spreadsheet Tool'!C10:N10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'Budgeting Spreadsheet Tool'!C32:N32</xm:f>
              <xm:sqref>P32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Budgeting Spreadsheet Tool</vt:lpstr>
      <vt:lpstr>BudgetYear</vt:lpstr>
      <vt:lpstr>'Budgeting Spreadsheet Tool'!Print_Titles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2015-05-23T01:29:28Z</dcterms:created>
  <dcterms:modified xsi:type="dcterms:W3CDTF">2016-02-08T18:01:21Z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